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4" r:id="rId1"/>
    <sheet name="Лист4" sheetId="6" state="hidden" r:id="rId2"/>
  </sheets>
  <calcPr calcId="162913"/>
</workbook>
</file>

<file path=xl/calcChain.xml><?xml version="1.0" encoding="utf-8"?>
<calcChain xmlns="http://schemas.openxmlformats.org/spreadsheetml/2006/main">
  <c r="C45" i="4" l="1"/>
  <c r="C20" i="4"/>
  <c r="F17" i="4" s="1"/>
  <c r="C50" i="6" l="1"/>
  <c r="C51" i="6"/>
  <c r="C52" i="6"/>
  <c r="C53" i="6"/>
  <c r="C54" i="6"/>
  <c r="C55" i="6"/>
  <c r="C56" i="6"/>
  <c r="C57" i="6"/>
  <c r="C58" i="6"/>
  <c r="C59" i="6"/>
  <c r="C60" i="6"/>
  <c r="C61" i="6"/>
  <c r="E49" i="4"/>
  <c r="C46" i="4"/>
  <c r="C51" i="4"/>
  <c r="C50" i="4"/>
  <c r="C49" i="4"/>
  <c r="B40" i="4"/>
  <c r="E40" i="4" s="1"/>
  <c r="E45" i="4"/>
  <c r="G45" i="4" s="1"/>
  <c r="E44" i="4"/>
  <c r="E43" i="4"/>
  <c r="C44" i="4"/>
  <c r="C43" i="4"/>
  <c r="G44" i="4" l="1"/>
  <c r="C34" i="4" s="1"/>
  <c r="C35" i="4"/>
  <c r="G43" i="4"/>
  <c r="C33" i="4" s="1"/>
  <c r="F21" i="4" s="1"/>
  <c r="H21" i="4" s="1"/>
  <c r="G46" i="4"/>
  <c r="C36" i="4" s="1"/>
  <c r="H17" i="4" l="1"/>
  <c r="A24" i="4" l="1"/>
  <c r="C24" i="4"/>
  <c r="F24" i="4"/>
</calcChain>
</file>

<file path=xl/sharedStrings.xml><?xml version="1.0" encoding="utf-8"?>
<sst xmlns="http://schemas.openxmlformats.org/spreadsheetml/2006/main" count="201" uniqueCount="103">
  <si>
    <t>Ватт</t>
  </si>
  <si>
    <t>кВт</t>
  </si>
  <si>
    <t>час.</t>
  </si>
  <si>
    <t>Ватт/м2</t>
  </si>
  <si>
    <r>
      <t>t</t>
    </r>
    <r>
      <rPr>
        <sz val="9"/>
        <rFont val="Calibri"/>
        <family val="2"/>
        <charset val="204"/>
      </rPr>
      <t>° - C</t>
    </r>
  </si>
  <si>
    <t>Qизл</t>
  </si>
  <si>
    <t>Вт</t>
  </si>
  <si>
    <t>W=</t>
  </si>
  <si>
    <t>Температура бассейна</t>
  </si>
  <si>
    <t>Температура воздуха</t>
  </si>
  <si>
    <t>r=</t>
  </si>
  <si>
    <t>Тепло на испарение</t>
  </si>
  <si>
    <t>Qисп=</t>
  </si>
  <si>
    <t>Qк=</t>
  </si>
  <si>
    <t>Павильон</t>
  </si>
  <si>
    <t>Мощность, кВт</t>
  </si>
  <si>
    <t>Электронагреватель</t>
  </si>
  <si>
    <t>Теплообменник</t>
  </si>
  <si>
    <t>Тепловой насос</t>
  </si>
  <si>
    <t>https://kupi-pool.in.ua/obladnannya-dlya-basseyniv/obigriv/teploobminniki/teploobminnik-elecro-g2-30-kvt-titan</t>
  </si>
  <si>
    <t>Розрахунок тепловтрат басейна</t>
  </si>
  <si>
    <t>Вихідні дані</t>
  </si>
  <si>
    <t>Результати</t>
  </si>
  <si>
    <t xml:space="preserve">Об'єм басейну </t>
  </si>
  <si>
    <t>Площа басейну</t>
  </si>
  <si>
    <t>Теплоємність води</t>
  </si>
  <si>
    <t>Температура води в басейні</t>
  </si>
  <si>
    <t>Температура вхідної води</t>
  </si>
  <si>
    <t>Темпрература зовнішнього повітря</t>
  </si>
  <si>
    <t>Час для нагріву</t>
  </si>
  <si>
    <t>Тепловтрати</t>
  </si>
  <si>
    <t>Електронагрівач</t>
  </si>
  <si>
    <t>Теплообмінник</t>
  </si>
  <si>
    <t>Тепловий насос</t>
  </si>
  <si>
    <t>Необхідна потужність нагрівача</t>
  </si>
  <si>
    <t>На початкове обігрівання</t>
  </si>
  <si>
    <t>Експлуатаційні тепловтрати</t>
  </si>
  <si>
    <t>ВАЖЛИВО!!!</t>
  </si>
  <si>
    <t>Повністю відкритий басейн</t>
  </si>
  <si>
    <t>Частково відкритий басейн</t>
  </si>
  <si>
    <t>Захищений басейн</t>
  </si>
  <si>
    <t>Відкритий басейн під солярною плівкою</t>
  </si>
  <si>
    <t>За запитом (096-32-220-32)</t>
  </si>
  <si>
    <t>Електронагрівач 3 кВт</t>
  </si>
  <si>
    <t>Електронагрівач 6 кВт</t>
  </si>
  <si>
    <t>Електронагрівач 9 кВт</t>
  </si>
  <si>
    <t>Електронагрівач 12 кВт</t>
  </si>
  <si>
    <t>Електронагрівач 15 кВт</t>
  </si>
  <si>
    <t>Електронагрівач 18 кВт</t>
  </si>
  <si>
    <t>Теплообмінник 20 кВт</t>
  </si>
  <si>
    <t>Теплообмінник 30 кВт</t>
  </si>
  <si>
    <t>Теплообмінник 49 кВт</t>
  </si>
  <si>
    <t>Теплообмінник 85 кВт</t>
  </si>
  <si>
    <t>Теплообмінник 122 кВт</t>
  </si>
  <si>
    <t>Тепловий насос 9 кВт</t>
  </si>
  <si>
    <t>Тепловий насос 13 кВт</t>
  </si>
  <si>
    <t>Тепловий насос 16,5 кВт</t>
  </si>
  <si>
    <t>Тепловий насос 21,5 кВт</t>
  </si>
  <si>
    <t>Тепловий насос 27,8 кВт</t>
  </si>
  <si>
    <t>Тепловий насос 36,5 кВт</t>
  </si>
  <si>
    <t>https://kupi-pool.in.ua/obladnannya-dlya-basseyniv/obigriv/elektronagrivachi/elektronagrivach-elecro-nano-splasher-titan-3-kvt-230-v</t>
  </si>
  <si>
    <t>https://kupi-pool.in.ua/obladnannya-dlya-basseyniv/obigriv/elektronagrivachi/elektronagrivach-elecro-flowline-2-titan-6-kvt-380-v</t>
  </si>
  <si>
    <t>https://kupi-pool.in.ua/obladnannya-dlya-basseyniv/obigriv/elektronagrivachi/elektronagrivach-elecro-flowline-2-titan-9-kvt-380-v</t>
  </si>
  <si>
    <t>https://kupi-pool.in.ua/obladnannya-dlya-basseyniv/obigriv/elektronagrivachi/elektronagrivach-elecro-flowline-2-titan-12-kvt-380-v_269</t>
  </si>
  <si>
    <t>https://kupi-pool.in.ua/obladnannya-dlya-basseyniv/obigriv/elektronagrivachi/elektronagrivach-elecro-flowline-2-titan-15-kvt-380-v</t>
  </si>
  <si>
    <t>https://kupi-pool.in.ua/obladnannya-dlya-basseyniv/obigriv/elektronagrivachi/elektronagrivach-elecro-flowline-2-titan-18-kvt-380-v</t>
  </si>
  <si>
    <t>https://kupi-pool.in.ua/obladnannya-dlya-basseyniv/obigriv/elektronagrivachi/elektronagrivach-elecro-flowline-2-titan-24-kvt-380v</t>
  </si>
  <si>
    <t>Електронагрівач 24 кВт</t>
  </si>
  <si>
    <t>https://kupi-pool.in.ua/obladnannya-dlya-basseyniv/obigriv/teplovi-nasosi-dlya-baseynu/teploviy-invertorniy-nasos-fairland-bpnr09-9-0-kvt</t>
  </si>
  <si>
    <t>https://kupi-pool.in.ua/obladnannya-dlya-basseyniv/obigriv/teplovi-nasosi-dlya-baseynu/teploviy-invertorniy-nasos-fairland-iphcr33-13-5-kvt-wifi</t>
  </si>
  <si>
    <t>https://kupi-pool.in.ua/obladnannya-dlya-basseyniv/obigriv/teplovi-nasosi-dlya-baseynu/teploviy-invertorniy-nasos-fairland-bpnr17-16-0-kvt</t>
  </si>
  <si>
    <t>https://kupi-pool.in.ua/obladnannya-dlya-basseyniv/obigriv/teplovi-nasosi-dlya-baseynu/teploviy-invertorniy-nasos-fairland-inverx-56-21-5-kvt</t>
  </si>
  <si>
    <t>https://kupi-pool.in.ua/obladnannya-dlya-basseyniv/obigriv/teplovi-nasosi-dlya-baseynu/teploviy-invertorniy-nasos-fairland-iphcr70t-27-8-kvt-wifi</t>
  </si>
  <si>
    <t>https://kupi-pool.in.ua/obladnannya-dlya-basseyniv/obigriv/teplovi-nasosi-dlya-baseynu/teploviy-invertorniy-nasos-fairland-inverx-110t-40-kvt</t>
  </si>
  <si>
    <t>Відкритий</t>
  </si>
  <si>
    <t>Частково</t>
  </si>
  <si>
    <t>Прикритий</t>
  </si>
  <si>
    <t>Випаровування</t>
  </si>
  <si>
    <t>Конвекція</t>
  </si>
  <si>
    <t>Створимо басейн Вашої мрії</t>
  </si>
  <si>
    <r>
      <t>TECH </t>
    </r>
    <r>
      <rPr>
        <b/>
        <sz val="16"/>
        <color rgb="FF2C54E0"/>
        <rFont val="Arial"/>
        <family val="2"/>
        <charset val="204"/>
      </rPr>
      <t>POOL</t>
    </r>
  </si>
  <si>
    <t>БАСЕЙНИ</t>
  </si>
  <si>
    <t>Продаж та обслуговування</t>
  </si>
  <si>
    <t>т.063-724-75-75</t>
  </si>
  <si>
    <t>т.050-724-75-75</t>
  </si>
  <si>
    <t>т.096-724-75-75</t>
  </si>
  <si>
    <t>т.096-32-220-32</t>
  </si>
  <si>
    <t>т.067-705-90-54</t>
  </si>
  <si>
    <t>т.050-691-10-98</t>
  </si>
  <si>
    <t>http://tech-pool.in.ua/</t>
  </si>
  <si>
    <t>https://kupi-pool.in.ua/</t>
  </si>
  <si>
    <t>Внутрішній басейн</t>
  </si>
  <si>
    <t>Солярна</t>
  </si>
  <si>
    <t>Тепловий насос 40 кВт</t>
  </si>
  <si>
    <t>Тепловий насос 60 кВт</t>
  </si>
  <si>
    <t>Тепловий насос 110 кВт</t>
  </si>
  <si>
    <t>"Внутрішній басейн" і у випадаючому меню виберіть вкладку "Вибрати зі списку, що розкривається"</t>
  </si>
  <si>
    <r>
      <t xml:space="preserve">Щоб вибрати потрібний басейн зі списку, виберіть комірку (ячейку) виділену </t>
    </r>
    <r>
      <rPr>
        <sz val="10"/>
        <color rgb="FFFF0000"/>
        <rFont val="Arial"/>
        <family val="2"/>
        <charset val="204"/>
      </rPr>
      <t>червоним прямокутником</t>
    </r>
  </si>
  <si>
    <r>
      <t>м</t>
    </r>
    <r>
      <rPr>
        <sz val="12"/>
        <rFont val="Calibri"/>
        <family val="2"/>
        <charset val="204"/>
      </rPr>
      <t>²</t>
    </r>
  </si>
  <si>
    <r>
      <t>м</t>
    </r>
    <r>
      <rPr>
        <sz val="12"/>
        <rFont val="Calibri"/>
        <family val="2"/>
        <charset val="204"/>
      </rPr>
      <t>³</t>
    </r>
  </si>
  <si>
    <t>https://kupi-pool.in.ua/obladnannya-dlya-basseyniv/obigriv/teploobminniki/teploobminnik-elecro-g2-49-kvt-titan</t>
  </si>
  <si>
    <t>https://kupi-pool.in.ua/obladnannya-dlya-basseyniv/obigriv/teploobminniki/teploobminnik-elecro-g2-85-kvt-titan</t>
  </si>
  <si>
    <t>https://kupi-pool.in.ua/obladnannya-dlya-basseyniv/obigriv/teploobminniki/teploobminnik-elecro-g2-122-kvt-titan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</si>
</sst>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rgb="FF0070C0"/>
      <name val="Arial"/>
      <family val="2"/>
      <charset val="204"/>
    </font>
    <font>
      <b/>
      <u/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8"/>
      <color rgb="FF00B05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b/>
      <u/>
      <sz val="10"/>
      <color rgb="FF00B05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6"/>
      <color rgb="FF2C54E0"/>
      <name val="Arial"/>
      <family val="2"/>
      <charset val="204"/>
    </font>
    <font>
      <sz val="12"/>
      <name val="Arial"/>
      <family val="2"/>
      <charset val="204"/>
    </font>
    <font>
      <b/>
      <sz val="16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u/>
      <sz val="12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6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1" fillId="0" borderId="6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Border="1" applyProtection="1">
      <protection locked="0" hidden="1"/>
    </xf>
    <xf numFmtId="0" fontId="10" fillId="0" borderId="0" xfId="1" applyProtection="1">
      <protection hidden="1"/>
    </xf>
    <xf numFmtId="0" fontId="2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27" fillId="0" borderId="0" xfId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1" fillId="0" borderId="2" xfId="0" applyFont="1" applyBorder="1" applyProtection="1">
      <protection hidden="1"/>
    </xf>
    <xf numFmtId="0" fontId="28" fillId="0" borderId="0" xfId="0" applyFont="1" applyProtection="1">
      <protection hidden="1"/>
    </xf>
    <xf numFmtId="2" fontId="11" fillId="0" borderId="0" xfId="0" applyNumberFormat="1" applyFont="1" applyBorder="1" applyProtection="1">
      <protection hidden="1"/>
    </xf>
    <xf numFmtId="2" fontId="11" fillId="0" borderId="6" xfId="0" applyNumberFormat="1" applyFont="1" applyBorder="1" applyProtection="1">
      <protection hidden="1"/>
    </xf>
    <xf numFmtId="0" fontId="0" fillId="0" borderId="8" xfId="0" applyBorder="1" applyProtection="1">
      <protection hidden="1"/>
    </xf>
    <xf numFmtId="1" fontId="0" fillId="0" borderId="6" xfId="0" applyNumberForma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9" fillId="0" borderId="0" xfId="0" applyFont="1" applyProtection="1">
      <protection hidden="1"/>
    </xf>
    <xf numFmtId="0" fontId="2" fillId="0" borderId="0" xfId="0" applyFont="1" applyBorder="1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2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0" fillId="0" borderId="0" xfId="1"/>
    <xf numFmtId="0" fontId="28" fillId="0" borderId="0" xfId="1" applyFont="1" applyProtection="1"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4" fillId="0" borderId="0" xfId="0" applyFont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12" fillId="0" borderId="12" xfId="0" applyFont="1" applyBorder="1" applyProtection="1">
      <protection locked="0"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24" fillId="0" borderId="7" xfId="0" applyFont="1" applyBorder="1" applyAlignment="1" applyProtection="1">
      <alignment horizontal="center"/>
      <protection hidden="1"/>
    </xf>
    <xf numFmtId="0" fontId="24" fillId="0" borderId="8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6" fillId="0" borderId="0" xfId="1" applyFont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kupi-pool.in.ua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ech-pool.in.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0</xdr:rowOff>
    </xdr:from>
    <xdr:to>
      <xdr:col>0</xdr:col>
      <xdr:colOff>929640</xdr:colOff>
      <xdr:row>5</xdr:row>
      <xdr:rowOff>7620</xdr:rowOff>
    </xdr:to>
    <xdr:pic>
      <xdr:nvPicPr>
        <xdr:cNvPr id="5" name="Рисунок 4" descr="монтаж басейнів - tech-pool.in.u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0"/>
          <a:ext cx="86868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434340</xdr:colOff>
      <xdr:row>0</xdr:row>
      <xdr:rowOff>160020</xdr:rowOff>
    </xdr:from>
    <xdr:to>
      <xdr:col>3</xdr:col>
      <xdr:colOff>594360</xdr:colOff>
      <xdr:row>5</xdr:row>
      <xdr:rowOff>7620</xdr:rowOff>
    </xdr:to>
    <xdr:pic>
      <xdr:nvPicPr>
        <xdr:cNvPr id="10" name="Рисунок 9" descr="монтаж басейнів - tech-pool.in.u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0020"/>
          <a:ext cx="86868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ch-pool.in.ua/" TargetMode="External"/><Relationship Id="rId1" Type="http://schemas.openxmlformats.org/officeDocument/2006/relationships/hyperlink" Target="https://kupi-pool.in.ua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upi-pool.in.ua/obladnannya-dlya-basseyniv/obigriv/elektronagrivachi/elektronagrivach-elecro-flowline-2-titan-18-kvt-380-v" TargetMode="External"/><Relationship Id="rId13" Type="http://schemas.openxmlformats.org/officeDocument/2006/relationships/hyperlink" Target="https://kupi-pool.in.ua/obladnannya-dlya-basseyniv/obigriv/teplovi-nasosi-dlya-baseynu/teploviy-invertorniy-nasos-fairland-iphcr33-13-5-kvt-wifi" TargetMode="External"/><Relationship Id="rId18" Type="http://schemas.openxmlformats.org/officeDocument/2006/relationships/hyperlink" Target="https://kupi-pool.in.ua/obladnannya-dlya-basseyniv/obigriv/teplovi-nasosi-dlya-baseynu/teploviy-invertorniy-nasos-fairland-inverx-56-21-5-kvt" TargetMode="External"/><Relationship Id="rId26" Type="http://schemas.openxmlformats.org/officeDocument/2006/relationships/hyperlink" Target="https://kupi-pool.in.ua/obladnannya-dlya-basseyniv/obigriv/teploobminniki/teploobminnik-elecro-g2-122-kvt-titan" TargetMode="External"/><Relationship Id="rId3" Type="http://schemas.openxmlformats.org/officeDocument/2006/relationships/hyperlink" Target="https://kupi-pool.in.ua/obladnannya-dlya-basseyniv/obigriv/teploobminniki/teploobminnik-elecro-g2-122-kvt-titan" TargetMode="External"/><Relationship Id="rId21" Type="http://schemas.openxmlformats.org/officeDocument/2006/relationships/hyperlink" Target="https://kupi-pool.in.ua/obladnannya-dlya-basseyniv/obigriv/elektronagrivachi/elektronagrivach-elecro-flowline-2-titan-24-kvt-380v" TargetMode="External"/><Relationship Id="rId7" Type="http://schemas.openxmlformats.org/officeDocument/2006/relationships/hyperlink" Target="https://kupi-pool.in.ua/obladnannya-dlya-basseyniv/obigriv/elektronagrivachi/elektronagrivach-elecro-flowline-2-titan-15-kvt-380-v" TargetMode="External"/><Relationship Id="rId12" Type="http://schemas.openxmlformats.org/officeDocument/2006/relationships/hyperlink" Target="https://kupi-pool.in.ua/obladnannya-dlya-basseyniv/obigriv/teplovi-nasosi-dlya-baseynu/teploviy-invertorniy-nasos-fairland-bpnr09-9-0-kvt" TargetMode="External"/><Relationship Id="rId17" Type="http://schemas.openxmlformats.org/officeDocument/2006/relationships/hyperlink" Target="https://kupi-pool.in.ua/obladnannya-dlya-basseyniv/obigriv/elektronagrivachi/elektronagrivach-elecro-flowline-2-titan-24-kvt-380v" TargetMode="External"/><Relationship Id="rId25" Type="http://schemas.openxmlformats.org/officeDocument/2006/relationships/hyperlink" Target="https://kupi-pool.in.ua/obladnannya-dlya-basseyniv/obigriv/teploobminniki/teploobminnik-elecro-g2-85-kvt-titan" TargetMode="External"/><Relationship Id="rId2" Type="http://schemas.openxmlformats.org/officeDocument/2006/relationships/hyperlink" Target="https://kupi-pool.in.ua/obladnannya-dlya-basseyniv/obigriv/teploobminniki/teploobminnik-elecro-g2-30-kvt-titan" TargetMode="External"/><Relationship Id="rId16" Type="http://schemas.openxmlformats.org/officeDocument/2006/relationships/hyperlink" Target="https://kupi-pool.in.ua/obladnannya-dlya-basseyniv/obigriv/teplovi-nasosi-dlya-baseynu/teploviy-invertorniy-nasos-fairland-inverx-110t-40-kvt" TargetMode="External"/><Relationship Id="rId20" Type="http://schemas.openxmlformats.org/officeDocument/2006/relationships/hyperlink" Target="https://kupi-pool.in.ua/obladnannya-dlya-basseyniv/obigriv/teplovi-nasosi-dlya-baseynu/teploviy-invertorniy-nasos-fairland-inverx-110t-40-kvt" TargetMode="External"/><Relationship Id="rId1" Type="http://schemas.openxmlformats.org/officeDocument/2006/relationships/hyperlink" Target="https://kupi-pool.in.ua/obladnannya-dlya-basseyniv/obigriv/teplovi-nasosi-dlya-baseynu/teploviy-invertorniy-nasos-fairland-bpnr09-9-0-kvt" TargetMode="External"/><Relationship Id="rId6" Type="http://schemas.openxmlformats.org/officeDocument/2006/relationships/hyperlink" Target="https://kupi-pool.in.ua/obladnannya-dlya-basseyniv/obigriv/elektronagrivachi/elektronagrivach-elecro-nano-splasher-titan-3-kvt-230-v" TargetMode="External"/><Relationship Id="rId11" Type="http://schemas.openxmlformats.org/officeDocument/2006/relationships/hyperlink" Target="https://kupi-pool.in.ua/obladnannya-dlya-basseyniv/obigriv/elektronagrivachi/elektronagrivach-elecro-flowline-2-titan-6-kvt-380-v" TargetMode="External"/><Relationship Id="rId24" Type="http://schemas.openxmlformats.org/officeDocument/2006/relationships/hyperlink" Target="https://kupi-pool.in.ua/obladnannya-dlya-basseyniv/obigriv/teploobminniki/teploobminnik-elecro-g2-49-kvt-titan" TargetMode="External"/><Relationship Id="rId5" Type="http://schemas.openxmlformats.org/officeDocument/2006/relationships/hyperlink" Target="https://kupi-pool.in.ua/obladnannya-dlya-basseyniv/obigriv/teploobminniki/teploobminnik-elecro-g2-49-kvt-titan" TargetMode="External"/><Relationship Id="rId15" Type="http://schemas.openxmlformats.org/officeDocument/2006/relationships/hyperlink" Target="https://alfapool.com.ua/p670789639-fairland-teplovoj-invertornyj.html?utm_source=youtube&amp;utm_medium=video&amp;utm_campaign=raschet_nagreva_vody_v_basseyne&amp;utm_content=kalkulyator" TargetMode="External"/><Relationship Id="rId23" Type="http://schemas.openxmlformats.org/officeDocument/2006/relationships/hyperlink" Target="https://kupi-pool.in.ua/obladnannya-dlya-basseyniv/obigriv/teplovi-nasosi-dlya-baseynu/teploviy-invertorniy-nasos-fairland-inverx-110t-40-kvt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kupi-pool.in.ua/obladnannya-dlya-basseyniv/obigriv/elektronagrivachi/elektronagrivach-elecro-flowline-2-titan-9-kvt-380-v" TargetMode="External"/><Relationship Id="rId19" Type="http://schemas.openxmlformats.org/officeDocument/2006/relationships/hyperlink" Target="https://kupi-pool.in.ua/obladnannya-dlya-basseyniv/obigriv/teplovi-nasosi-dlya-baseynu/teploviy-invertorniy-nasos-fairland-iphcr70t-27-8-kvt-wifi" TargetMode="External"/><Relationship Id="rId4" Type="http://schemas.openxmlformats.org/officeDocument/2006/relationships/hyperlink" Target="https://kupi-pool.in.ua/obladnannya-dlya-basseyniv/obigriv/teploobminniki/teploobminnik-elecro-g2-85-kvt-titan" TargetMode="External"/><Relationship Id="rId9" Type="http://schemas.openxmlformats.org/officeDocument/2006/relationships/hyperlink" Target="https://kupi-pool.in.ua/obladnannya-dlya-basseyniv/obigriv/elektronagrivachi/elektronagrivach-elecro-flowline-2-titan-12-kvt-380-v_269" TargetMode="External"/><Relationship Id="rId14" Type="http://schemas.openxmlformats.org/officeDocument/2006/relationships/hyperlink" Target="https://kupi-pool.in.ua/obladnannya-dlya-basseyniv/obigriv/teplovi-nasosi-dlya-baseynu/teploviy-invertorniy-nasos-fairland-bpnr17-16-0-kvt" TargetMode="External"/><Relationship Id="rId22" Type="http://schemas.openxmlformats.org/officeDocument/2006/relationships/hyperlink" Target="https://kupi-pool.in.ua/obladnannya-dlya-basseyniv/obigriv/teplovi-nasosi-dlya-baseynu/teploviy-invertorniy-nasos-fairland-inverx-110t-40-kvt" TargetMode="External"/><Relationship Id="rId27" Type="http://schemas.openxmlformats.org/officeDocument/2006/relationships/hyperlink" Target="https://kupi-pool.in.ua/obladnannya-dlya-basseyniv/obigriv/teploobminniki/teploobminnik-elecro-g2-30-kvt-ti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53"/>
  <sheetViews>
    <sheetView tabSelected="1" workbookViewId="0">
      <selection activeCell="B20" sqref="B20"/>
    </sheetView>
  </sheetViews>
  <sheetFormatPr defaultRowHeight="13.2" x14ac:dyDescent="0.25"/>
  <cols>
    <col min="1" max="1" width="14.109375" customWidth="1"/>
    <col min="2" max="2" width="39" customWidth="1"/>
    <col min="3" max="3" width="10.33203125" bestFit="1" customWidth="1"/>
  </cols>
  <sheetData>
    <row r="1" spans="1:9" ht="6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21" x14ac:dyDescent="0.4">
      <c r="A2" s="3"/>
      <c r="B2" s="48" t="s">
        <v>80</v>
      </c>
      <c r="C2" s="101"/>
      <c r="D2" s="79"/>
      <c r="E2" s="102" t="s">
        <v>81</v>
      </c>
      <c r="F2" s="103"/>
      <c r="G2" s="103"/>
      <c r="H2" s="103"/>
      <c r="I2" s="103"/>
    </row>
    <row r="3" spans="1:9" ht="15.6" x14ac:dyDescent="0.3">
      <c r="A3" s="3"/>
      <c r="B3" s="49" t="s">
        <v>79</v>
      </c>
      <c r="C3" s="78"/>
      <c r="D3" s="79"/>
      <c r="E3" s="104" t="s">
        <v>82</v>
      </c>
      <c r="F3" s="105"/>
      <c r="G3" s="105"/>
      <c r="H3" s="105"/>
      <c r="I3" s="105"/>
    </row>
    <row r="4" spans="1:9" ht="15.6" x14ac:dyDescent="0.3">
      <c r="A4" s="3"/>
      <c r="B4" s="3"/>
      <c r="C4" s="78"/>
      <c r="D4" s="79"/>
      <c r="E4" s="78"/>
      <c r="F4" s="79"/>
      <c r="G4" s="79"/>
      <c r="H4" s="79"/>
      <c r="I4" s="79"/>
    </row>
    <row r="5" spans="1:9" ht="15.6" x14ac:dyDescent="0.3">
      <c r="A5" s="3"/>
      <c r="B5" s="41" t="s">
        <v>86</v>
      </c>
      <c r="C5" s="78"/>
      <c r="D5" s="79"/>
      <c r="E5" s="80" t="s">
        <v>83</v>
      </c>
      <c r="F5" s="81"/>
      <c r="G5" s="81"/>
      <c r="H5" s="81"/>
      <c r="I5" s="81"/>
    </row>
    <row r="6" spans="1:9" ht="15.6" x14ac:dyDescent="0.3">
      <c r="A6" s="3"/>
      <c r="B6" s="41" t="s">
        <v>88</v>
      </c>
      <c r="C6" s="78"/>
      <c r="D6" s="79"/>
      <c r="E6" s="80" t="s">
        <v>84</v>
      </c>
      <c r="F6" s="81"/>
      <c r="G6" s="81"/>
      <c r="H6" s="81"/>
      <c r="I6" s="81"/>
    </row>
    <row r="7" spans="1:9" ht="15.6" x14ac:dyDescent="0.3">
      <c r="A7" s="3"/>
      <c r="B7" s="41" t="s">
        <v>87</v>
      </c>
      <c r="C7" s="78"/>
      <c r="D7" s="79"/>
      <c r="E7" s="80" t="s">
        <v>85</v>
      </c>
      <c r="F7" s="81"/>
      <c r="G7" s="81"/>
      <c r="H7" s="81"/>
      <c r="I7" s="81"/>
    </row>
    <row r="8" spans="1:9" ht="15.6" x14ac:dyDescent="0.3">
      <c r="A8" s="3"/>
      <c r="B8" s="27" t="s">
        <v>89</v>
      </c>
      <c r="C8" s="78"/>
      <c r="D8" s="79"/>
      <c r="E8" s="106" t="s">
        <v>90</v>
      </c>
      <c r="F8" s="106"/>
      <c r="G8" s="106"/>
      <c r="H8" s="106"/>
      <c r="I8" s="106"/>
    </row>
    <row r="9" spans="1:9" ht="4.8" customHeight="1" thickBot="1" x14ac:dyDescent="0.35">
      <c r="A9" s="3"/>
      <c r="B9" s="3"/>
      <c r="C9" s="78"/>
      <c r="D9" s="79"/>
      <c r="E9" s="78"/>
      <c r="F9" s="79"/>
      <c r="G9" s="79"/>
      <c r="H9" s="79"/>
      <c r="I9" s="79"/>
    </row>
    <row r="10" spans="1:9" ht="23.4" thickBot="1" x14ac:dyDescent="0.45">
      <c r="A10" s="61" t="s">
        <v>20</v>
      </c>
      <c r="B10" s="62"/>
      <c r="C10" s="62"/>
      <c r="D10" s="62"/>
      <c r="E10" s="62"/>
      <c r="F10" s="62"/>
      <c r="G10" s="62"/>
      <c r="H10" s="62"/>
      <c r="I10" s="63"/>
    </row>
    <row r="11" spans="1:9" ht="21.6" thickBot="1" x14ac:dyDescent="0.45">
      <c r="A11" s="92" t="s">
        <v>21</v>
      </c>
      <c r="B11" s="93"/>
      <c r="C11" s="93"/>
      <c r="D11" s="94"/>
      <c r="E11" s="4"/>
      <c r="F11" s="95" t="s">
        <v>22</v>
      </c>
      <c r="G11" s="96"/>
      <c r="H11" s="96"/>
      <c r="I11" s="97"/>
    </row>
    <row r="12" spans="1:9" ht="6" customHeight="1" x14ac:dyDescent="0.25">
      <c r="A12" s="50"/>
      <c r="B12" s="4"/>
      <c r="C12" s="4"/>
      <c r="D12" s="4"/>
      <c r="E12" s="4"/>
      <c r="F12" s="4"/>
      <c r="G12" s="4"/>
      <c r="H12" s="4"/>
      <c r="I12" s="51"/>
    </row>
    <row r="13" spans="1:9" ht="15.6" x14ac:dyDescent="0.3">
      <c r="A13" s="64" t="s">
        <v>23</v>
      </c>
      <c r="B13" s="65"/>
      <c r="C13" s="23">
        <v>20</v>
      </c>
      <c r="D13" s="45" t="s">
        <v>99</v>
      </c>
      <c r="E13" s="5"/>
      <c r="F13" s="5"/>
      <c r="G13" s="5"/>
      <c r="H13" s="5"/>
      <c r="I13" s="6"/>
    </row>
    <row r="14" spans="1:9" ht="16.2" thickBot="1" x14ac:dyDescent="0.35">
      <c r="A14" s="64" t="s">
        <v>24</v>
      </c>
      <c r="B14" s="65"/>
      <c r="C14" s="23">
        <v>67</v>
      </c>
      <c r="D14" s="45" t="s">
        <v>98</v>
      </c>
      <c r="E14" s="5"/>
      <c r="F14" s="72"/>
      <c r="G14" s="72"/>
      <c r="H14" s="72"/>
      <c r="I14" s="73"/>
    </row>
    <row r="15" spans="1:9" ht="13.8" thickBot="1" x14ac:dyDescent="0.3">
      <c r="A15" s="66" t="s">
        <v>25</v>
      </c>
      <c r="B15" s="65"/>
      <c r="C15" s="5">
        <v>1.163</v>
      </c>
      <c r="D15" s="12"/>
      <c r="E15" s="5"/>
      <c r="F15" s="98" t="s">
        <v>34</v>
      </c>
      <c r="G15" s="99"/>
      <c r="H15" s="99"/>
      <c r="I15" s="100"/>
    </row>
    <row r="16" spans="1:9" ht="13.8" thickBot="1" x14ac:dyDescent="0.3">
      <c r="A16" s="25" t="s">
        <v>26</v>
      </c>
      <c r="B16" s="5"/>
      <c r="C16" s="58">
        <v>25</v>
      </c>
      <c r="D16" s="11" t="s">
        <v>4</v>
      </c>
      <c r="E16" s="5"/>
      <c r="F16" s="67" t="s">
        <v>35</v>
      </c>
      <c r="G16" s="68"/>
      <c r="H16" s="68"/>
      <c r="I16" s="69"/>
    </row>
    <row r="17" spans="1:9" ht="16.2" thickBot="1" x14ac:dyDescent="0.35">
      <c r="A17" s="25" t="s">
        <v>27</v>
      </c>
      <c r="B17" s="5"/>
      <c r="C17" s="58">
        <v>10</v>
      </c>
      <c r="D17" s="11" t="s">
        <v>4</v>
      </c>
      <c r="E17" s="5"/>
      <c r="F17" s="34">
        <f>(C13*1000*C15*(C16-C17))/C19+C20*C14</f>
        <v>28563.833333333332</v>
      </c>
      <c r="G17" s="33" t="s">
        <v>0</v>
      </c>
      <c r="H17" s="32">
        <f>CEILING(F17/1000,1)</f>
        <v>29</v>
      </c>
      <c r="I17" s="10" t="s">
        <v>1</v>
      </c>
    </row>
    <row r="18" spans="1:9" ht="15.6" x14ac:dyDescent="0.3">
      <c r="A18" s="14" t="s">
        <v>28</v>
      </c>
      <c r="B18" s="13"/>
      <c r="C18" s="59">
        <v>15</v>
      </c>
      <c r="D18" s="11" t="s">
        <v>4</v>
      </c>
      <c r="E18" s="5"/>
      <c r="F18" s="5"/>
      <c r="G18" s="5"/>
      <c r="H18" s="31"/>
      <c r="I18" s="29"/>
    </row>
    <row r="19" spans="1:9" ht="13.8" thickBot="1" x14ac:dyDescent="0.3">
      <c r="A19" s="25" t="s">
        <v>29</v>
      </c>
      <c r="B19" s="5"/>
      <c r="C19" s="58">
        <v>72</v>
      </c>
      <c r="D19" s="11" t="s">
        <v>2</v>
      </c>
      <c r="E19" s="5"/>
      <c r="F19" s="5"/>
      <c r="G19" s="5"/>
      <c r="H19" s="5"/>
      <c r="I19" s="6"/>
    </row>
    <row r="20" spans="1:9" ht="14.4" thickTop="1" thickBot="1" x14ac:dyDescent="0.3">
      <c r="A20" s="14" t="s">
        <v>30</v>
      </c>
      <c r="B20" s="60" t="s">
        <v>41</v>
      </c>
      <c r="C20" s="13">
        <f>VLOOKUP(B20,A33:C37,3,FALSE)</f>
        <v>354</v>
      </c>
      <c r="D20" s="11" t="s">
        <v>3</v>
      </c>
      <c r="E20" s="5"/>
      <c r="F20" s="67" t="s">
        <v>36</v>
      </c>
      <c r="G20" s="68"/>
      <c r="H20" s="68"/>
      <c r="I20" s="69"/>
    </row>
    <row r="21" spans="1:9" ht="16.8" thickTop="1" thickBot="1" x14ac:dyDescent="0.35">
      <c r="A21" s="52"/>
      <c r="B21" s="5"/>
      <c r="C21" s="53"/>
      <c r="D21" s="54"/>
      <c r="E21" s="5"/>
      <c r="F21" s="7">
        <f>C14*C20</f>
        <v>23718</v>
      </c>
      <c r="G21" s="8" t="s">
        <v>0</v>
      </c>
      <c r="H21" s="9">
        <f>CEILING(F21/1000,1)</f>
        <v>24</v>
      </c>
      <c r="I21" s="10" t="s">
        <v>1</v>
      </c>
    </row>
    <row r="22" spans="1:9" ht="6.6" customHeight="1" x14ac:dyDescent="0.3">
      <c r="A22" s="52"/>
      <c r="B22" s="5"/>
      <c r="C22" s="53"/>
      <c r="D22" s="54"/>
      <c r="E22" s="5"/>
      <c r="F22" s="17"/>
      <c r="G22" s="28"/>
      <c r="H22" s="18"/>
      <c r="I22" s="29"/>
    </row>
    <row r="23" spans="1:9" ht="22.8" x14ac:dyDescent="0.4">
      <c r="A23" s="82" t="s">
        <v>31</v>
      </c>
      <c r="B23" s="83"/>
      <c r="C23" s="86" t="s">
        <v>32</v>
      </c>
      <c r="D23" s="86"/>
      <c r="E23" s="86"/>
      <c r="F23" s="70" t="s">
        <v>33</v>
      </c>
      <c r="G23" s="70"/>
      <c r="H23" s="70"/>
      <c r="I23" s="71"/>
    </row>
    <row r="24" spans="1:9" x14ac:dyDescent="0.25">
      <c r="A24" s="84" t="str">
        <f>IF(H17&gt;60,"По запросу (096-32-220-32)",HYPERLINK(VLOOKUP(CEILING(H17,3),Лист4!A42:G61,2,FALSE),VLOOKUP(CEILING(H17,3),Лист4!A42:G61,3,FALSE)))</f>
        <v>За запитом (096-32-220-32)</v>
      </c>
      <c r="B24" s="85"/>
      <c r="C24" s="89" t="str">
        <f>IF(H17&gt;60,"По запросу (096-32-220-32)",HYPERLINK(VLOOKUP(CEILING(H17,3),Лист4!A42:G61,4,FALSE),VLOOKUP(CEILING(H17,3),Лист4!A42:G61,5,FALSE)))</f>
        <v>Теплообмінник 85 кВт</v>
      </c>
      <c r="D24" s="90"/>
      <c r="E24" s="90"/>
      <c r="F24" s="76" t="str">
        <f>IF(H17&gt;60,"По запросу (096-32-220-32)",HYPERLINK(VLOOKUP(CEILING(H17,3),Лист4!A42:G61,6,FALSE),VLOOKUP(CEILING(H17,3),Лист4!A42:G61,7,FALSE)))</f>
        <v>Тепловий насос 40 кВт</v>
      </c>
      <c r="G24" s="76"/>
      <c r="H24" s="76"/>
      <c r="I24" s="77"/>
    </row>
    <row r="25" spans="1:9" ht="5.4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7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91" t="s">
        <v>37</v>
      </c>
      <c r="B27" s="2" t="s">
        <v>97</v>
      </c>
      <c r="C27" s="1"/>
      <c r="D27" s="1"/>
      <c r="E27" s="1"/>
      <c r="F27" s="1"/>
      <c r="G27" s="1"/>
      <c r="H27" s="1"/>
      <c r="I27" s="1"/>
    </row>
    <row r="28" spans="1:9" x14ac:dyDescent="0.25">
      <c r="A28" s="91"/>
      <c r="B28" s="2" t="s">
        <v>96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0.6" customHeight="1" x14ac:dyDescent="0.25">
      <c r="A32" s="87"/>
      <c r="B32" s="88"/>
      <c r="C32" s="1"/>
      <c r="D32" s="1"/>
      <c r="E32" s="1"/>
      <c r="F32" s="1"/>
      <c r="G32" s="1"/>
      <c r="H32" s="1"/>
      <c r="I32" s="1"/>
    </row>
    <row r="33" spans="1:9" s="3" customFormat="1" ht="13.2" hidden="1" customHeight="1" x14ac:dyDescent="0.3">
      <c r="A33" s="74" t="s">
        <v>38</v>
      </c>
      <c r="B33" s="75"/>
      <c r="C33" s="16">
        <f>CEILING(B40+G43+C49,1)</f>
        <v>1526</v>
      </c>
      <c r="D33" s="5"/>
      <c r="E33" s="5"/>
      <c r="F33" s="17"/>
      <c r="G33" s="17"/>
      <c r="H33" s="18"/>
      <c r="I33" s="18"/>
    </row>
    <row r="34" spans="1:9" s="3" customFormat="1" ht="13.2" hidden="1" customHeight="1" x14ac:dyDescent="0.25">
      <c r="A34" s="74" t="s">
        <v>39</v>
      </c>
      <c r="B34" s="75"/>
      <c r="C34" s="16">
        <f>CEILING(B40+G44+C50,1)</f>
        <v>963</v>
      </c>
      <c r="D34" s="5"/>
      <c r="E34" s="5"/>
      <c r="F34" s="5"/>
      <c r="G34" s="5"/>
      <c r="H34" s="5"/>
      <c r="I34" s="5"/>
    </row>
    <row r="35" spans="1:9" s="3" customFormat="1" ht="13.2" hidden="1" customHeight="1" x14ac:dyDescent="0.25">
      <c r="A35" s="74" t="s">
        <v>40</v>
      </c>
      <c r="B35" s="75"/>
      <c r="C35" s="16">
        <f>CEILING(B40+G45+C51,1)</f>
        <v>682</v>
      </c>
      <c r="D35" s="5"/>
      <c r="E35" s="5"/>
      <c r="F35" s="5"/>
      <c r="G35" s="5"/>
      <c r="H35" s="5"/>
      <c r="I35" s="5"/>
    </row>
    <row r="36" spans="1:9" s="3" customFormat="1" ht="13.2" hidden="1" customHeight="1" x14ac:dyDescent="0.25">
      <c r="A36" s="74" t="s">
        <v>41</v>
      </c>
      <c r="B36" s="75"/>
      <c r="C36" s="16">
        <f>CEILING(E40+G46+E49,1)</f>
        <v>354</v>
      </c>
      <c r="D36" s="5"/>
      <c r="E36" s="5"/>
      <c r="F36" s="5"/>
      <c r="G36" s="5"/>
      <c r="H36" s="5"/>
      <c r="I36" s="5"/>
    </row>
    <row r="37" spans="1:9" s="3" customFormat="1" ht="13.2" hidden="1" customHeight="1" x14ac:dyDescent="0.25">
      <c r="A37" s="74" t="s">
        <v>91</v>
      </c>
      <c r="B37" s="75"/>
      <c r="C37" s="16">
        <v>200</v>
      </c>
      <c r="D37" s="5"/>
      <c r="E37" s="5"/>
      <c r="F37" s="5"/>
      <c r="G37" s="5"/>
      <c r="H37" s="5"/>
      <c r="I37" s="5"/>
    </row>
    <row r="38" spans="1:9" s="3" customFormat="1" ht="13.2" hidden="1" customHeight="1" x14ac:dyDescent="0.25">
      <c r="A38" s="38"/>
      <c r="B38" s="39"/>
      <c r="C38" s="5"/>
      <c r="D38" s="5"/>
      <c r="E38" s="5"/>
      <c r="F38" s="5"/>
      <c r="G38" s="5"/>
      <c r="H38" s="5"/>
      <c r="I38" s="5"/>
    </row>
    <row r="39" spans="1:9" s="3" customFormat="1" ht="13.2" hidden="1" customHeight="1" x14ac:dyDescent="0.25">
      <c r="B39" s="40" t="s">
        <v>14</v>
      </c>
      <c r="E39" s="15" t="s">
        <v>92</v>
      </c>
    </row>
    <row r="40" spans="1:9" s="3" customFormat="1" ht="13.2" hidden="1" customHeight="1" x14ac:dyDescent="0.25">
      <c r="A40" s="19" t="s">
        <v>5</v>
      </c>
      <c r="B40" s="3">
        <f>1*5.56*(C16-C18)</f>
        <v>55.599999999999994</v>
      </c>
      <c r="C40" s="19" t="s">
        <v>6</v>
      </c>
      <c r="E40" s="3">
        <f>B40*0.2</f>
        <v>11.12</v>
      </c>
      <c r="F40" s="3" t="s">
        <v>6</v>
      </c>
    </row>
    <row r="41" spans="1:9" s="3" customFormat="1" ht="13.2" hidden="1" customHeight="1" x14ac:dyDescent="0.25">
      <c r="A41" s="20"/>
      <c r="B41" s="21"/>
      <c r="C41" s="20"/>
      <c r="D41" s="21"/>
      <c r="E41" s="21"/>
      <c r="F41" s="21"/>
      <c r="G41" s="21"/>
      <c r="H41" s="21"/>
    </row>
    <row r="42" spans="1:9" s="3" customFormat="1" ht="13.2" hidden="1" customHeight="1" x14ac:dyDescent="0.25">
      <c r="A42" s="37" t="s">
        <v>77</v>
      </c>
    </row>
    <row r="43" spans="1:9" s="3" customFormat="1" ht="13.2" hidden="1" customHeight="1" x14ac:dyDescent="0.25">
      <c r="A43" s="22" t="s">
        <v>74</v>
      </c>
      <c r="B43" s="35" t="s">
        <v>7</v>
      </c>
      <c r="C43" s="3">
        <f>(25+19*4)*(VLOOKUP(C16,Лист4!A5:B28,2,FALSE)-VLOOKUP(C18,Лист4!D5:F35,2,FALSE))</f>
        <v>1.9796</v>
      </c>
      <c r="D43" s="35" t="s">
        <v>10</v>
      </c>
      <c r="E43" s="3">
        <f>VLOOKUP(C16,Лист4!H5:I28,2,FALSE)*Лист1!C15</f>
        <v>678.029</v>
      </c>
      <c r="F43" s="35" t="s">
        <v>12</v>
      </c>
      <c r="G43" s="3">
        <f>C43*E43</f>
        <v>1342.2262083999999</v>
      </c>
      <c r="H43" s="3" t="s">
        <v>6</v>
      </c>
    </row>
    <row r="44" spans="1:9" s="3" customFormat="1" ht="13.2" hidden="1" customHeight="1" x14ac:dyDescent="0.25">
      <c r="A44" s="22" t="s">
        <v>75</v>
      </c>
      <c r="B44" s="35" t="s">
        <v>7</v>
      </c>
      <c r="C44" s="3">
        <f>(25+19*2)*(VLOOKUP(C16,Лист4!A5:B28,2,FALSE)-VLOOKUP(C18,Лист4!D5:F35,2,FALSE))</f>
        <v>1.2347999999999999</v>
      </c>
      <c r="D44" s="35" t="s">
        <v>10</v>
      </c>
      <c r="E44" s="3">
        <f>VLOOKUP(C16,Лист4!H5:I28,2,FALSE)*C15</f>
        <v>678.029</v>
      </c>
      <c r="F44" s="35" t="s">
        <v>12</v>
      </c>
      <c r="G44" s="3">
        <f>C44*E44</f>
        <v>837.23020919999988</v>
      </c>
      <c r="H44" s="3" t="s">
        <v>6</v>
      </c>
    </row>
    <row r="45" spans="1:9" s="3" customFormat="1" ht="13.2" hidden="1" customHeight="1" x14ac:dyDescent="0.25">
      <c r="A45" s="22" t="s">
        <v>76</v>
      </c>
      <c r="B45" s="35" t="s">
        <v>7</v>
      </c>
      <c r="C45" s="3">
        <f>(25+19*1)*(VLOOKUP(C16,Лист4!A5:B28,2,FALSE)-VLOOKUP(C18,Лист4!D5:F35,2,FALSE))</f>
        <v>0.86239999999999994</v>
      </c>
      <c r="D45" s="35" t="s">
        <v>10</v>
      </c>
      <c r="E45" s="3">
        <f>VLOOKUP(C16,Лист4!H5:I28,2,FALSE)*C15</f>
        <v>678.029</v>
      </c>
      <c r="F45" s="35" t="s">
        <v>12</v>
      </c>
      <c r="G45" s="3">
        <f>C45*E45</f>
        <v>584.73220959999992</v>
      </c>
      <c r="H45" s="3" t="s">
        <v>6</v>
      </c>
    </row>
    <row r="46" spans="1:9" s="3" customFormat="1" ht="13.2" hidden="1" customHeight="1" x14ac:dyDescent="0.25">
      <c r="A46" s="22" t="s">
        <v>92</v>
      </c>
      <c r="B46" s="36" t="s">
        <v>7</v>
      </c>
      <c r="C46" s="3">
        <f>25*(VLOOKUP(C16,Лист4!A5:B28,2,FALSE)-VLOOKUP(C18,Лист4!D5:F35,2,FALSE))</f>
        <v>0.49</v>
      </c>
      <c r="D46" s="35" t="s">
        <v>10</v>
      </c>
      <c r="F46" s="36" t="s">
        <v>12</v>
      </c>
      <c r="G46" s="3">
        <f>C46*E43</f>
        <v>332.23421000000002</v>
      </c>
      <c r="H46" s="3" t="s">
        <v>6</v>
      </c>
    </row>
    <row r="47" spans="1:9" s="3" customFormat="1" ht="13.2" hidden="1" customHeight="1" x14ac:dyDescent="0.25">
      <c r="A47" s="20"/>
      <c r="B47" s="21"/>
      <c r="C47" s="21"/>
      <c r="D47" s="21"/>
      <c r="E47" s="21"/>
      <c r="F47" s="21"/>
      <c r="G47" s="21"/>
      <c r="H47" s="21"/>
    </row>
    <row r="48" spans="1:9" s="3" customFormat="1" ht="13.2" hidden="1" customHeight="1" x14ac:dyDescent="0.25">
      <c r="A48" s="26" t="s">
        <v>78</v>
      </c>
    </row>
    <row r="49" spans="1:6" s="3" customFormat="1" ht="13.2" hidden="1" customHeight="1" x14ac:dyDescent="0.25">
      <c r="A49" s="22" t="s">
        <v>74</v>
      </c>
      <c r="B49" s="35" t="s">
        <v>13</v>
      </c>
      <c r="C49" s="3">
        <f>1*12.79*(C16-C18)</f>
        <v>127.89999999999999</v>
      </c>
      <c r="D49" s="19" t="s">
        <v>6</v>
      </c>
      <c r="E49" s="3">
        <f>C16-C18</f>
        <v>10</v>
      </c>
      <c r="F49" s="22" t="s">
        <v>6</v>
      </c>
    </row>
    <row r="50" spans="1:6" s="3" customFormat="1" ht="13.2" hidden="1" customHeight="1" x14ac:dyDescent="0.25">
      <c r="A50" s="22" t="s">
        <v>75</v>
      </c>
      <c r="B50" s="35" t="s">
        <v>13</v>
      </c>
      <c r="C50" s="3">
        <f>1*6.98*(C16-C18)</f>
        <v>69.800000000000011</v>
      </c>
      <c r="D50" s="19" t="s">
        <v>6</v>
      </c>
    </row>
    <row r="51" spans="1:6" s="3" customFormat="1" ht="13.2" hidden="1" customHeight="1" x14ac:dyDescent="0.25">
      <c r="A51" s="22" t="s">
        <v>76</v>
      </c>
      <c r="B51" s="35" t="s">
        <v>13</v>
      </c>
      <c r="C51" s="3">
        <f>1*4.07*(C16-C18)</f>
        <v>40.700000000000003</v>
      </c>
      <c r="D51" s="19" t="s">
        <v>6</v>
      </c>
    </row>
    <row r="52" spans="1:6" s="3" customFormat="1" x14ac:dyDescent="0.25"/>
    <row r="53" spans="1:6" s="3" customFormat="1" x14ac:dyDescent="0.25"/>
  </sheetData>
  <sheetProtection algorithmName="SHA-512" hashValue="ILBvcBRwcVC/N97ovzmtZ4FXYsbkKOBm1b4k/yi2YnyaogKu9Op6AdXipXk1HrCpaYSe+5+EKAEZiqziNxXdVw==" saltValue="xCoZzJ+ZbfZ/FSBM3YcCNw==" spinCount="100000" sheet="1" selectLockedCells="1"/>
  <mergeCells count="39">
    <mergeCell ref="C7:D7"/>
    <mergeCell ref="E7:I7"/>
    <mergeCell ref="C8:D8"/>
    <mergeCell ref="E8:I8"/>
    <mergeCell ref="C9:D9"/>
    <mergeCell ref="E9:I9"/>
    <mergeCell ref="C2:D2"/>
    <mergeCell ref="E2:I2"/>
    <mergeCell ref="C3:D3"/>
    <mergeCell ref="E3:I3"/>
    <mergeCell ref="C4:D4"/>
    <mergeCell ref="E4:I4"/>
    <mergeCell ref="C5:D5"/>
    <mergeCell ref="E5:I5"/>
    <mergeCell ref="C6:D6"/>
    <mergeCell ref="E6:I6"/>
    <mergeCell ref="A37:B37"/>
    <mergeCell ref="A36:B36"/>
    <mergeCell ref="A23:B23"/>
    <mergeCell ref="A24:B24"/>
    <mergeCell ref="C23:E23"/>
    <mergeCell ref="A32:B32"/>
    <mergeCell ref="C24:E24"/>
    <mergeCell ref="A27:A28"/>
    <mergeCell ref="A35:B35"/>
    <mergeCell ref="A11:D11"/>
    <mergeCell ref="F11:I11"/>
    <mergeCell ref="F15:I15"/>
    <mergeCell ref="F23:I23"/>
    <mergeCell ref="F14:I14"/>
    <mergeCell ref="A33:B33"/>
    <mergeCell ref="A34:B34"/>
    <mergeCell ref="F20:I20"/>
    <mergeCell ref="F24:I24"/>
    <mergeCell ref="A10:I10"/>
    <mergeCell ref="A13:B13"/>
    <mergeCell ref="A14:B14"/>
    <mergeCell ref="A15:B15"/>
    <mergeCell ref="F16:I16"/>
  </mergeCells>
  <dataValidations count="1">
    <dataValidation type="list" allowBlank="1" showInputMessage="1" showErrorMessage="1" sqref="B20">
      <formula1>$A$33:$A$37</formula1>
    </dataValidation>
  </dataValidations>
  <hyperlinks>
    <hyperlink ref="E8:I8" r:id="rId1" display="https://kupi-pool.in.ua/"/>
    <hyperlink ref="B8" r:id="rId2"/>
  </hyperlinks>
  <pageMargins left="0.7" right="0.7" top="0.75" bottom="0.75" header="0.3" footer="0.3"/>
  <pageSetup paperSize="9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J66"/>
  <sheetViews>
    <sheetView topLeftCell="A40" workbookViewId="0">
      <selection activeCell="E64" sqref="E64"/>
    </sheetView>
  </sheetViews>
  <sheetFormatPr defaultColWidth="9.109375" defaultRowHeight="13.2" x14ac:dyDescent="0.25"/>
  <cols>
    <col min="1" max="1" width="19.88671875" style="3" customWidth="1"/>
    <col min="2" max="2" width="33.6640625" style="3" customWidth="1"/>
    <col min="3" max="3" width="30.44140625" style="3" customWidth="1"/>
    <col min="4" max="4" width="45.21875" style="3" customWidth="1"/>
    <col min="5" max="5" width="35.109375" style="3" customWidth="1"/>
    <col min="6" max="6" width="28" style="3" customWidth="1"/>
    <col min="7" max="16384" width="9.109375" style="3"/>
  </cols>
  <sheetData>
    <row r="3" spans="1:9" x14ac:dyDescent="0.25">
      <c r="B3" s="19"/>
      <c r="C3" s="19"/>
      <c r="F3" s="19"/>
    </row>
    <row r="4" spans="1:9" x14ac:dyDescent="0.25">
      <c r="A4" s="19" t="s">
        <v>8</v>
      </c>
      <c r="D4" s="19" t="s">
        <v>9</v>
      </c>
      <c r="E4" s="19"/>
      <c r="H4" s="19" t="s">
        <v>11</v>
      </c>
    </row>
    <row r="5" spans="1:9" x14ac:dyDescent="0.25">
      <c r="A5" s="3">
        <v>15</v>
      </c>
      <c r="B5" s="3">
        <v>1.09E-2</v>
      </c>
      <c r="D5" s="3">
        <v>0</v>
      </c>
      <c r="F5" s="3">
        <v>3.5999999999999999E-3</v>
      </c>
      <c r="H5" s="3">
        <v>15</v>
      </c>
      <c r="I5" s="3">
        <v>589</v>
      </c>
    </row>
    <row r="6" spans="1:9" x14ac:dyDescent="0.25">
      <c r="A6" s="3">
        <v>16</v>
      </c>
      <c r="B6" s="3">
        <v>1.1599999999999999E-2</v>
      </c>
      <c r="D6" s="3">
        <v>1</v>
      </c>
      <c r="F6" s="3">
        <v>3.8E-3</v>
      </c>
      <c r="H6" s="3">
        <v>16</v>
      </c>
      <c r="I6" s="3">
        <v>588.33000000000004</v>
      </c>
    </row>
    <row r="7" spans="1:9" x14ac:dyDescent="0.25">
      <c r="A7" s="3">
        <v>17</v>
      </c>
      <c r="B7" s="3">
        <v>1.23E-2</v>
      </c>
      <c r="D7" s="3">
        <v>2</v>
      </c>
      <c r="F7" s="3">
        <v>4.1000000000000003E-3</v>
      </c>
      <c r="H7" s="3">
        <v>17</v>
      </c>
      <c r="I7" s="3">
        <v>587.66</v>
      </c>
    </row>
    <row r="8" spans="1:9" x14ac:dyDescent="0.25">
      <c r="A8" s="3">
        <v>18</v>
      </c>
      <c r="B8" s="3">
        <v>1.3100000000000001E-2</v>
      </c>
      <c r="D8" s="3">
        <v>3</v>
      </c>
      <c r="F8" s="3">
        <v>4.4000000000000003E-3</v>
      </c>
      <c r="H8" s="3">
        <v>18</v>
      </c>
      <c r="I8" s="3">
        <v>587</v>
      </c>
    </row>
    <row r="9" spans="1:9" x14ac:dyDescent="0.25">
      <c r="A9" s="3">
        <v>19</v>
      </c>
      <c r="B9" s="3">
        <v>1.3899999999999999E-2</v>
      </c>
      <c r="D9" s="3">
        <v>4</v>
      </c>
      <c r="F9" s="3">
        <v>4.7000000000000002E-3</v>
      </c>
      <c r="H9" s="3">
        <v>19</v>
      </c>
      <c r="I9" s="3">
        <v>586.5</v>
      </c>
    </row>
    <row r="10" spans="1:9" x14ac:dyDescent="0.25">
      <c r="A10" s="3">
        <v>20</v>
      </c>
      <c r="B10" s="3">
        <v>1.47E-2</v>
      </c>
      <c r="D10" s="3">
        <v>5</v>
      </c>
      <c r="F10" s="3">
        <v>5.0000000000000001E-3</v>
      </c>
      <c r="H10" s="3">
        <v>20</v>
      </c>
      <c r="I10" s="3">
        <v>586</v>
      </c>
    </row>
    <row r="11" spans="1:9" x14ac:dyDescent="0.25">
      <c r="A11" s="3">
        <v>21</v>
      </c>
      <c r="B11" s="3">
        <v>1.5599999999999999E-2</v>
      </c>
      <c r="D11" s="3">
        <v>6</v>
      </c>
      <c r="F11" s="3">
        <v>5.3E-3</v>
      </c>
      <c r="H11" s="3">
        <v>21</v>
      </c>
      <c r="I11" s="3">
        <v>585.4</v>
      </c>
    </row>
    <row r="12" spans="1:9" x14ac:dyDescent="0.25">
      <c r="A12" s="3">
        <v>22</v>
      </c>
      <c r="B12" s="3">
        <v>1.6500000000000001E-2</v>
      </c>
      <c r="D12" s="3">
        <v>7</v>
      </c>
      <c r="F12" s="3">
        <v>5.7000000000000002E-3</v>
      </c>
      <c r="H12" s="3">
        <v>22</v>
      </c>
      <c r="I12" s="3">
        <v>584.79999999999995</v>
      </c>
    </row>
    <row r="13" spans="1:9" x14ac:dyDescent="0.25">
      <c r="A13" s="3">
        <v>23</v>
      </c>
      <c r="B13" s="3">
        <v>1.7500000000000002E-2</v>
      </c>
      <c r="D13" s="3">
        <v>8</v>
      </c>
      <c r="F13" s="3">
        <v>6.1000000000000004E-3</v>
      </c>
      <c r="H13" s="3">
        <v>23</v>
      </c>
      <c r="I13" s="3">
        <v>584.20000000000005</v>
      </c>
    </row>
    <row r="14" spans="1:9" x14ac:dyDescent="0.25">
      <c r="A14" s="3">
        <v>24</v>
      </c>
      <c r="B14" s="3">
        <v>1.8499999999999999E-2</v>
      </c>
      <c r="D14" s="3">
        <v>9</v>
      </c>
      <c r="F14" s="3">
        <v>6.4999999999999997E-3</v>
      </c>
      <c r="H14" s="3">
        <v>24</v>
      </c>
      <c r="I14" s="3">
        <v>583.6</v>
      </c>
    </row>
    <row r="15" spans="1:9" x14ac:dyDescent="0.25">
      <c r="A15" s="3">
        <v>25</v>
      </c>
      <c r="B15" s="3">
        <v>1.9599999999999999E-2</v>
      </c>
      <c r="D15" s="3">
        <v>10</v>
      </c>
      <c r="F15" s="3">
        <v>6.8999999999999999E-3</v>
      </c>
      <c r="H15" s="3">
        <v>25</v>
      </c>
      <c r="I15" s="3">
        <v>583</v>
      </c>
    </row>
    <row r="16" spans="1:9" x14ac:dyDescent="0.25">
      <c r="A16" s="3">
        <v>26</v>
      </c>
      <c r="B16" s="3">
        <v>2.07E-2</v>
      </c>
      <c r="D16" s="3">
        <v>11</v>
      </c>
      <c r="F16" s="3">
        <v>7.3000000000000001E-3</v>
      </c>
      <c r="H16" s="3">
        <v>26</v>
      </c>
      <c r="I16" s="3">
        <v>582.4</v>
      </c>
    </row>
    <row r="17" spans="1:9" x14ac:dyDescent="0.25">
      <c r="A17" s="3">
        <v>27</v>
      </c>
      <c r="B17" s="3">
        <v>2.1899999999999999E-2</v>
      </c>
      <c r="D17" s="3">
        <v>12</v>
      </c>
      <c r="F17" s="3">
        <v>7.7999999999999996E-3</v>
      </c>
      <c r="H17" s="3">
        <v>27</v>
      </c>
      <c r="I17" s="3">
        <v>581.79999999999995</v>
      </c>
    </row>
    <row r="18" spans="1:9" x14ac:dyDescent="0.25">
      <c r="A18" s="3">
        <v>28</v>
      </c>
      <c r="B18" s="19">
        <v>2.3199999999999998E-2</v>
      </c>
      <c r="C18" s="19"/>
      <c r="D18" s="3">
        <v>13</v>
      </c>
      <c r="F18" s="3">
        <v>8.3000000000000001E-3</v>
      </c>
      <c r="H18" s="3">
        <v>28</v>
      </c>
      <c r="I18" s="3">
        <v>581.20000000000005</v>
      </c>
    </row>
    <row r="19" spans="1:9" x14ac:dyDescent="0.25">
      <c r="A19" s="3">
        <v>29</v>
      </c>
      <c r="B19" s="3">
        <v>2.4500000000000001E-2</v>
      </c>
      <c r="D19" s="3">
        <v>14</v>
      </c>
      <c r="F19" s="3">
        <v>8.8000000000000005E-3</v>
      </c>
      <c r="H19" s="3">
        <v>29</v>
      </c>
      <c r="I19" s="3">
        <v>580.6</v>
      </c>
    </row>
    <row r="20" spans="1:9" x14ac:dyDescent="0.25">
      <c r="A20" s="3">
        <v>30</v>
      </c>
      <c r="B20" s="3">
        <v>2.58E-2</v>
      </c>
      <c r="D20" s="3">
        <v>15</v>
      </c>
      <c r="F20" s="3">
        <v>9.4000000000000004E-3</v>
      </c>
      <c r="H20" s="3">
        <v>30</v>
      </c>
      <c r="I20" s="3">
        <v>580</v>
      </c>
    </row>
    <row r="21" spans="1:9" x14ac:dyDescent="0.25">
      <c r="A21" s="3">
        <v>31</v>
      </c>
      <c r="B21" s="3">
        <v>2.7300000000000001E-2</v>
      </c>
      <c r="D21" s="3">
        <v>16</v>
      </c>
      <c r="F21" s="3">
        <v>0.01</v>
      </c>
      <c r="H21" s="3">
        <v>31</v>
      </c>
      <c r="I21" s="3">
        <v>579.54999999999995</v>
      </c>
    </row>
    <row r="22" spans="1:9" x14ac:dyDescent="0.25">
      <c r="A22" s="3">
        <v>32</v>
      </c>
      <c r="B22" s="3">
        <v>2.8799999999999999E-2</v>
      </c>
      <c r="D22" s="3">
        <v>17</v>
      </c>
      <c r="F22" s="3">
        <v>1.06E-2</v>
      </c>
      <c r="H22" s="3">
        <v>32</v>
      </c>
      <c r="I22" s="3">
        <v>579.1</v>
      </c>
    </row>
    <row r="23" spans="1:9" x14ac:dyDescent="0.25">
      <c r="A23" s="3">
        <v>33</v>
      </c>
      <c r="B23" s="3">
        <v>3.0300000000000001E-2</v>
      </c>
      <c r="D23" s="3">
        <v>18</v>
      </c>
      <c r="F23" s="3">
        <v>1.12E-2</v>
      </c>
      <c r="H23" s="3">
        <v>33</v>
      </c>
      <c r="I23" s="3">
        <v>578.65</v>
      </c>
    </row>
    <row r="24" spans="1:9" x14ac:dyDescent="0.25">
      <c r="A24" s="3">
        <v>34</v>
      </c>
      <c r="B24" s="3">
        <v>3.2000000000000001E-2</v>
      </c>
      <c r="D24" s="3">
        <v>19</v>
      </c>
      <c r="F24" s="3">
        <v>1.1900000000000001E-2</v>
      </c>
      <c r="H24" s="3">
        <v>34</v>
      </c>
      <c r="I24" s="3">
        <v>578.20000000000005</v>
      </c>
    </row>
    <row r="25" spans="1:9" x14ac:dyDescent="0.25">
      <c r="A25" s="3">
        <v>35</v>
      </c>
      <c r="B25" s="3">
        <v>3.3700000000000001E-2</v>
      </c>
      <c r="D25" s="3">
        <v>20</v>
      </c>
      <c r="F25" s="3">
        <v>1.26E-2</v>
      </c>
      <c r="H25" s="3">
        <v>35</v>
      </c>
      <c r="I25" s="3">
        <v>577.75</v>
      </c>
    </row>
    <row r="26" spans="1:9" x14ac:dyDescent="0.25">
      <c r="A26" s="3">
        <v>36</v>
      </c>
      <c r="B26" s="3">
        <v>3.5499999999999997E-2</v>
      </c>
      <c r="D26" s="3">
        <v>21</v>
      </c>
      <c r="F26" s="3">
        <v>1.34E-2</v>
      </c>
      <c r="H26" s="3">
        <v>36</v>
      </c>
      <c r="I26" s="3">
        <v>577.29999999999995</v>
      </c>
    </row>
    <row r="27" spans="1:9" x14ac:dyDescent="0.25">
      <c r="A27" s="3">
        <v>37</v>
      </c>
      <c r="B27" s="3">
        <v>3.7400000000000003E-2</v>
      </c>
      <c r="D27" s="3">
        <v>22</v>
      </c>
      <c r="F27" s="3">
        <v>1.4200000000000001E-2</v>
      </c>
      <c r="H27" s="3">
        <v>37</v>
      </c>
      <c r="I27" s="3">
        <v>576.85</v>
      </c>
    </row>
    <row r="28" spans="1:9" x14ac:dyDescent="0.25">
      <c r="A28" s="3">
        <v>38</v>
      </c>
      <c r="B28" s="3">
        <v>3.9300000000000002E-2</v>
      </c>
      <c r="D28" s="3">
        <v>23</v>
      </c>
      <c r="F28" s="3">
        <v>1.4999999999999999E-2</v>
      </c>
      <c r="H28" s="3">
        <v>38</v>
      </c>
      <c r="I28" s="3">
        <v>576.4</v>
      </c>
    </row>
    <row r="29" spans="1:9" x14ac:dyDescent="0.25">
      <c r="D29" s="3">
        <v>24</v>
      </c>
      <c r="F29" s="3">
        <v>1.5900000000000001E-2</v>
      </c>
    </row>
    <row r="30" spans="1:9" x14ac:dyDescent="0.25">
      <c r="D30" s="3">
        <v>25</v>
      </c>
      <c r="F30" s="3">
        <v>1.6799999999999999E-2</v>
      </c>
    </row>
    <row r="31" spans="1:9" x14ac:dyDescent="0.25">
      <c r="D31" s="3">
        <v>26</v>
      </c>
      <c r="F31" s="3">
        <v>1.78E-2</v>
      </c>
    </row>
    <row r="32" spans="1:9" x14ac:dyDescent="0.25">
      <c r="D32" s="3">
        <v>27</v>
      </c>
      <c r="F32" s="3">
        <v>1.8800000000000001E-2</v>
      </c>
    </row>
    <row r="33" spans="1:7" x14ac:dyDescent="0.25">
      <c r="D33" s="3">
        <v>28</v>
      </c>
      <c r="F33" s="3">
        <v>1.9900000000000001E-2</v>
      </c>
    </row>
    <row r="34" spans="1:7" x14ac:dyDescent="0.25">
      <c r="D34" s="3">
        <v>29</v>
      </c>
      <c r="F34" s="3">
        <v>2.1000000000000001E-2</v>
      </c>
    </row>
    <row r="35" spans="1:7" x14ac:dyDescent="0.25">
      <c r="D35" s="3">
        <v>30</v>
      </c>
      <c r="F35" s="3">
        <v>2.2200000000000001E-2</v>
      </c>
    </row>
    <row r="41" spans="1:7" x14ac:dyDescent="0.25">
      <c r="A41" s="3" t="s">
        <v>15</v>
      </c>
      <c r="B41" s="3" t="s">
        <v>16</v>
      </c>
      <c r="D41" s="3" t="s">
        <v>17</v>
      </c>
      <c r="F41" s="3" t="s">
        <v>18</v>
      </c>
    </row>
    <row r="42" spans="1:7" x14ac:dyDescent="0.25">
      <c r="A42" s="3">
        <v>3</v>
      </c>
      <c r="B42" s="24" t="s">
        <v>60</v>
      </c>
      <c r="C42" s="24" t="s">
        <v>43</v>
      </c>
      <c r="D42" s="24" t="s">
        <v>19</v>
      </c>
      <c r="E42" s="24" t="s">
        <v>49</v>
      </c>
      <c r="F42" s="24" t="s">
        <v>68</v>
      </c>
      <c r="G42" s="30" t="s">
        <v>54</v>
      </c>
    </row>
    <row r="43" spans="1:7" x14ac:dyDescent="0.25">
      <c r="A43" s="3">
        <v>6</v>
      </c>
      <c r="B43" s="24" t="s">
        <v>61</v>
      </c>
      <c r="C43" s="24" t="s">
        <v>44</v>
      </c>
      <c r="D43" s="24" t="s">
        <v>19</v>
      </c>
      <c r="E43" s="24" t="s">
        <v>49</v>
      </c>
      <c r="F43" s="24" t="s">
        <v>68</v>
      </c>
      <c r="G43" s="30" t="s">
        <v>54</v>
      </c>
    </row>
    <row r="44" spans="1:7" x14ac:dyDescent="0.25">
      <c r="A44" s="3">
        <v>9</v>
      </c>
      <c r="B44" s="24" t="s">
        <v>62</v>
      </c>
      <c r="C44" s="24" t="s">
        <v>45</v>
      </c>
      <c r="D44" s="24" t="s">
        <v>19</v>
      </c>
      <c r="E44" s="24" t="s">
        <v>49</v>
      </c>
      <c r="F44" s="24" t="s">
        <v>69</v>
      </c>
      <c r="G44" s="30" t="s">
        <v>55</v>
      </c>
    </row>
    <row r="45" spans="1:7" x14ac:dyDescent="0.25">
      <c r="A45" s="3">
        <v>12</v>
      </c>
      <c r="B45" s="24" t="s">
        <v>63</v>
      </c>
      <c r="C45" s="24" t="s">
        <v>46</v>
      </c>
      <c r="D45" s="24" t="s">
        <v>19</v>
      </c>
      <c r="E45" s="24" t="s">
        <v>50</v>
      </c>
      <c r="F45" s="24" t="s">
        <v>70</v>
      </c>
      <c r="G45" s="30" t="s">
        <v>56</v>
      </c>
    </row>
    <row r="46" spans="1:7" x14ac:dyDescent="0.25">
      <c r="A46" s="3">
        <v>15</v>
      </c>
      <c r="B46" s="24" t="s">
        <v>64</v>
      </c>
      <c r="C46" s="24" t="s">
        <v>47</v>
      </c>
      <c r="D46" s="24" t="s">
        <v>19</v>
      </c>
      <c r="E46" s="24" t="s">
        <v>50</v>
      </c>
      <c r="F46" s="24" t="s">
        <v>71</v>
      </c>
      <c r="G46" s="30" t="s">
        <v>57</v>
      </c>
    </row>
    <row r="47" spans="1:7" x14ac:dyDescent="0.25">
      <c r="A47" s="3">
        <v>18</v>
      </c>
      <c r="B47" s="24" t="s">
        <v>65</v>
      </c>
      <c r="C47" s="24" t="s">
        <v>48</v>
      </c>
      <c r="D47" s="24" t="s">
        <v>100</v>
      </c>
      <c r="E47" s="24" t="s">
        <v>51</v>
      </c>
      <c r="F47" s="24" t="s">
        <v>72</v>
      </c>
      <c r="G47" s="30" t="s">
        <v>58</v>
      </c>
    </row>
    <row r="48" spans="1:7" x14ac:dyDescent="0.25">
      <c r="A48" s="3">
        <v>21</v>
      </c>
      <c r="B48" s="47" t="s">
        <v>66</v>
      </c>
      <c r="C48" s="47" t="s">
        <v>67</v>
      </c>
      <c r="D48" s="24" t="s">
        <v>100</v>
      </c>
      <c r="E48" s="24" t="s">
        <v>51</v>
      </c>
      <c r="F48" s="24" t="s">
        <v>73</v>
      </c>
      <c r="G48" s="30" t="s">
        <v>59</v>
      </c>
    </row>
    <row r="49" spans="1:10" x14ac:dyDescent="0.25">
      <c r="A49" s="3">
        <v>24</v>
      </c>
      <c r="B49" s="47" t="s">
        <v>66</v>
      </c>
      <c r="C49" s="47" t="s">
        <v>67</v>
      </c>
      <c r="D49" s="24" t="s">
        <v>100</v>
      </c>
      <c r="E49" s="24" t="s">
        <v>51</v>
      </c>
      <c r="F49" s="46" t="s">
        <v>73</v>
      </c>
      <c r="G49" s="30" t="s">
        <v>59</v>
      </c>
    </row>
    <row r="50" spans="1:10" x14ac:dyDescent="0.25">
      <c r="A50" s="3">
        <v>27</v>
      </c>
      <c r="B50" s="22" t="s">
        <v>42</v>
      </c>
      <c r="C50" s="3" t="str">
        <f t="shared" ref="C50:C61" si="0">B50</f>
        <v>За запитом (096-32-220-32)</v>
      </c>
      <c r="D50" s="24" t="s">
        <v>101</v>
      </c>
      <c r="E50" s="24" t="s">
        <v>52</v>
      </c>
      <c r="F50" s="46" t="s">
        <v>73</v>
      </c>
      <c r="G50" s="30" t="s">
        <v>93</v>
      </c>
      <c r="H50" s="44"/>
      <c r="I50" s="44"/>
    </row>
    <row r="51" spans="1:10" x14ac:dyDescent="0.25">
      <c r="A51" s="3">
        <v>30</v>
      </c>
      <c r="B51" s="22" t="s">
        <v>42</v>
      </c>
      <c r="C51" s="3" t="str">
        <f t="shared" si="0"/>
        <v>За запитом (096-32-220-32)</v>
      </c>
      <c r="D51" s="24" t="s">
        <v>101</v>
      </c>
      <c r="E51" s="24" t="s">
        <v>52</v>
      </c>
      <c r="F51" s="24" t="s">
        <v>73</v>
      </c>
      <c r="G51" s="30" t="s">
        <v>93</v>
      </c>
      <c r="H51" s="44"/>
      <c r="I51" s="44"/>
      <c r="J51" s="3">
        <v>44</v>
      </c>
    </row>
    <row r="52" spans="1:10" x14ac:dyDescent="0.25">
      <c r="A52" s="3">
        <v>33</v>
      </c>
      <c r="B52" s="22" t="s">
        <v>42</v>
      </c>
      <c r="C52" s="3" t="str">
        <f t="shared" si="0"/>
        <v>За запитом (096-32-220-32)</v>
      </c>
      <c r="D52" s="24" t="s">
        <v>101</v>
      </c>
      <c r="E52" s="24" t="s">
        <v>52</v>
      </c>
      <c r="F52" s="44" t="s">
        <v>42</v>
      </c>
      <c r="G52" s="30" t="s">
        <v>94</v>
      </c>
      <c r="H52" s="44"/>
      <c r="I52" s="44"/>
      <c r="J52" s="3">
        <v>48</v>
      </c>
    </row>
    <row r="53" spans="1:10" x14ac:dyDescent="0.25">
      <c r="A53" s="3">
        <v>36</v>
      </c>
      <c r="B53" s="22" t="s">
        <v>42</v>
      </c>
      <c r="C53" s="3" t="str">
        <f t="shared" si="0"/>
        <v>За запитом (096-32-220-32)</v>
      </c>
      <c r="D53" s="24" t="s">
        <v>101</v>
      </c>
      <c r="E53" s="24" t="s">
        <v>52</v>
      </c>
      <c r="F53" s="22" t="s">
        <v>42</v>
      </c>
      <c r="G53" s="30" t="s">
        <v>94</v>
      </c>
      <c r="J53" s="3">
        <v>52</v>
      </c>
    </row>
    <row r="54" spans="1:10" x14ac:dyDescent="0.25">
      <c r="A54" s="3">
        <v>39</v>
      </c>
      <c r="B54" s="22" t="s">
        <v>42</v>
      </c>
      <c r="C54" s="3" t="str">
        <f t="shared" si="0"/>
        <v>За запитом (096-32-220-32)</v>
      </c>
      <c r="D54" s="24" t="s">
        <v>101</v>
      </c>
      <c r="E54" s="24" t="s">
        <v>52</v>
      </c>
      <c r="F54" s="22" t="s">
        <v>42</v>
      </c>
      <c r="G54" s="30" t="s">
        <v>94</v>
      </c>
      <c r="J54" s="3">
        <v>56</v>
      </c>
    </row>
    <row r="55" spans="1:10" x14ac:dyDescent="0.25">
      <c r="A55" s="3">
        <v>42</v>
      </c>
      <c r="B55" s="22" t="s">
        <v>42</v>
      </c>
      <c r="C55" s="3" t="str">
        <f t="shared" si="0"/>
        <v>За запитом (096-32-220-32)</v>
      </c>
      <c r="D55" s="24" t="s">
        <v>101</v>
      </c>
      <c r="E55" s="24" t="s">
        <v>52</v>
      </c>
      <c r="F55" s="22" t="s">
        <v>42</v>
      </c>
      <c r="G55" s="30" t="s">
        <v>94</v>
      </c>
      <c r="J55" s="3">
        <v>60</v>
      </c>
    </row>
    <row r="56" spans="1:10" x14ac:dyDescent="0.25">
      <c r="A56" s="3">
        <v>45</v>
      </c>
      <c r="B56" s="22" t="s">
        <v>42</v>
      </c>
      <c r="C56" s="3" t="str">
        <f t="shared" si="0"/>
        <v>За запитом (096-32-220-32)</v>
      </c>
      <c r="D56" s="24" t="s">
        <v>102</v>
      </c>
      <c r="E56" s="24" t="s">
        <v>53</v>
      </c>
      <c r="F56" s="22" t="s">
        <v>42</v>
      </c>
      <c r="G56" s="30" t="s">
        <v>94</v>
      </c>
      <c r="J56" s="3">
        <v>64</v>
      </c>
    </row>
    <row r="57" spans="1:10" x14ac:dyDescent="0.25">
      <c r="A57" s="3">
        <v>48</v>
      </c>
      <c r="B57" s="22" t="s">
        <v>42</v>
      </c>
      <c r="C57" s="3" t="str">
        <f t="shared" si="0"/>
        <v>За запитом (096-32-220-32)</v>
      </c>
      <c r="D57" s="24" t="s">
        <v>102</v>
      </c>
      <c r="E57" s="24" t="s">
        <v>53</v>
      </c>
      <c r="F57" s="22" t="s">
        <v>42</v>
      </c>
      <c r="G57" s="30" t="s">
        <v>95</v>
      </c>
    </row>
    <row r="58" spans="1:10" x14ac:dyDescent="0.25">
      <c r="A58" s="3">
        <v>51</v>
      </c>
      <c r="B58" s="22" t="s">
        <v>42</v>
      </c>
      <c r="C58" s="3" t="str">
        <f t="shared" si="0"/>
        <v>За запитом (096-32-220-32)</v>
      </c>
      <c r="D58" s="24" t="s">
        <v>102</v>
      </c>
      <c r="E58" s="24" t="s">
        <v>53</v>
      </c>
      <c r="F58" s="22" t="s">
        <v>42</v>
      </c>
      <c r="G58" s="30" t="s">
        <v>95</v>
      </c>
    </row>
    <row r="59" spans="1:10" x14ac:dyDescent="0.25">
      <c r="A59" s="3">
        <v>54</v>
      </c>
      <c r="B59" s="22" t="s">
        <v>42</v>
      </c>
      <c r="C59" s="3" t="str">
        <f t="shared" si="0"/>
        <v>За запитом (096-32-220-32)</v>
      </c>
      <c r="D59" s="24" t="s">
        <v>102</v>
      </c>
      <c r="E59" s="24" t="s">
        <v>53</v>
      </c>
      <c r="F59" s="22" t="s">
        <v>42</v>
      </c>
      <c r="G59" s="30" t="s">
        <v>95</v>
      </c>
    </row>
    <row r="60" spans="1:10" x14ac:dyDescent="0.25">
      <c r="A60" s="3">
        <v>57</v>
      </c>
      <c r="B60" s="22" t="s">
        <v>42</v>
      </c>
      <c r="C60" s="3" t="str">
        <f t="shared" si="0"/>
        <v>За запитом (096-32-220-32)</v>
      </c>
      <c r="D60" s="24" t="s">
        <v>102</v>
      </c>
      <c r="E60" s="24" t="s">
        <v>53</v>
      </c>
      <c r="F60" s="22" t="s">
        <v>42</v>
      </c>
      <c r="G60" s="30" t="s">
        <v>95</v>
      </c>
    </row>
    <row r="61" spans="1:10" x14ac:dyDescent="0.25">
      <c r="A61" s="3">
        <v>60</v>
      </c>
      <c r="B61" s="22" t="s">
        <v>42</v>
      </c>
      <c r="C61" s="3" t="str">
        <f t="shared" si="0"/>
        <v>За запитом (096-32-220-32)</v>
      </c>
      <c r="D61" s="24" t="s">
        <v>102</v>
      </c>
      <c r="E61" s="24" t="s">
        <v>53</v>
      </c>
      <c r="F61" s="22" t="s">
        <v>42</v>
      </c>
      <c r="G61" s="30" t="s">
        <v>95</v>
      </c>
    </row>
    <row r="64" spans="1:10" x14ac:dyDescent="0.25">
      <c r="B64" s="42"/>
      <c r="C64" s="42"/>
      <c r="G64" s="43"/>
    </row>
    <row r="65" spans="2:7" x14ac:dyDescent="0.25">
      <c r="B65" s="42"/>
      <c r="G65" s="43"/>
    </row>
    <row r="66" spans="2:7" x14ac:dyDescent="0.25">
      <c r="G66" s="43"/>
    </row>
  </sheetData>
  <sheetProtection formatCells="0" formatColumns="0" formatRows="0" insertColumns="0" insertRows="0" insertHyperlinks="0" deleteColumns="0" deleteRows="0" sort="0" autoFilter="0" pivotTables="0"/>
  <hyperlinks>
    <hyperlink ref="F42" r:id="rId1"/>
    <hyperlink ref="D42" r:id="rId2"/>
    <hyperlink ref="D56" r:id="rId3"/>
    <hyperlink ref="D50" r:id="rId4"/>
    <hyperlink ref="D47" r:id="rId5"/>
    <hyperlink ref="B42" r:id="rId6"/>
    <hyperlink ref="B46" r:id="rId7"/>
    <hyperlink ref="B47" r:id="rId8"/>
    <hyperlink ref="B45" r:id="rId9"/>
    <hyperlink ref="B44" r:id="rId10"/>
    <hyperlink ref="B43" r:id="rId11"/>
    <hyperlink ref="F43" r:id="rId12"/>
    <hyperlink ref="F44" r:id="rId13"/>
    <hyperlink ref="F45" r:id="rId14"/>
    <hyperlink ref="F46:F47" r:id="rId15" display="https://alfapool.com.ua/p670789639-fairland-teplovoj-invertornyj.html?utm_source=youtube&amp;utm_medium=video&amp;utm_campaign=raschet_nagreva_vody_v_basseyne&amp;utm_content=kalkulyator"/>
    <hyperlink ref="F48" r:id="rId16"/>
    <hyperlink ref="B48" r:id="rId17"/>
    <hyperlink ref="F46" r:id="rId18"/>
    <hyperlink ref="F47" r:id="rId19"/>
    <hyperlink ref="F49" r:id="rId20"/>
    <hyperlink ref="B49" r:id="rId21"/>
    <hyperlink ref="F50" r:id="rId22"/>
    <hyperlink ref="F51" r:id="rId23"/>
    <hyperlink ref="D48:D49" r:id="rId24" display="https://kupi-pool.in.ua/obladnannya-dlya-basseyniv/obigriv/teploobminniki/teploobminnik-elecro-g2-49-kvt-titan"/>
    <hyperlink ref="D51:D55" r:id="rId25" display="https://kupi-pool.in.ua/obladnannya-dlya-basseyniv/obigriv/teploobminniki/teploobminnik-elecro-g2-85-kvt-titan"/>
    <hyperlink ref="D57:D61" r:id="rId26" display="https://kupi-pool.in.ua/obladnannya-dlya-basseyniv/obigriv/teploobminniki/teploobminnik-elecro-g2-122-kvt-titan"/>
    <hyperlink ref="D43:D44" r:id="rId27" display="https://kupi-pool.in.ua/obladnannya-dlya-basseyniv/obigriv/teploobminniki/teploobminnik-elecro-g2-30-kvt-titan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2019-03-07T12:28:33Z</cp:lastPrinted>
  <dcterms:created xsi:type="dcterms:W3CDTF">1996-10-08T23:32:33Z</dcterms:created>
  <dcterms:modified xsi:type="dcterms:W3CDTF">2023-03-06T09:34:05Z</dcterms:modified>
  <cp:contentStatus/>
</cp:coreProperties>
</file>